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Enashipai\"/>
    </mc:Choice>
  </mc:AlternateContent>
  <bookViews>
    <workbookView xWindow="0" yWindow="0" windowWidth="20490" windowHeight="7755" activeTab="3"/>
  </bookViews>
  <sheets>
    <sheet name="Reconciliation" sheetId="1" r:id="rId1"/>
    <sheet name="Safaricom Detailed Ledger" sheetId="2" r:id="rId2"/>
    <sheet name="BCD Detailed Ledger" sheetId="3" r:id="rId3"/>
    <sheet name="Supplier Statement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F23" i="3"/>
  <c r="E23" i="3"/>
  <c r="F25" i="3" s="1"/>
  <c r="F14" i="1"/>
  <c r="F10" i="1"/>
  <c r="I38" i="2" l="1"/>
  <c r="I39" i="2" s="1"/>
  <c r="F11" i="1"/>
  <c r="F15" i="1"/>
  <c r="G41" i="4"/>
  <c r="F41" i="4"/>
  <c r="G42" i="4" s="1"/>
  <c r="E41" i="3"/>
  <c r="G42" i="3" s="1"/>
  <c r="K8" i="3"/>
  <c r="E35" i="3"/>
  <c r="G36" i="3" s="1"/>
  <c r="G33" i="2"/>
  <c r="H22" i="2"/>
  <c r="G22" i="2"/>
  <c r="F22" i="2"/>
  <c r="E29" i="3"/>
  <c r="G30" i="3" s="1"/>
  <c r="G15" i="1" l="1"/>
  <c r="G11" i="1"/>
  <c r="G17" i="1" s="1"/>
  <c r="G21" i="1" s="1"/>
  <c r="G7" i="1"/>
</calcChain>
</file>

<file path=xl/comments1.xml><?xml version="1.0" encoding="utf-8"?>
<comments xmlns="http://schemas.openxmlformats.org/spreadsheetml/2006/main">
  <authors>
    <author>Windows User</author>
  </authors>
  <commentList>
    <comment ref="K10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sh.548k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sh.351000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but a wrong SV number was picked.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Paid Sh.351000
</t>
        </r>
      </text>
    </comment>
  </commentList>
</comments>
</file>

<file path=xl/sharedStrings.xml><?xml version="1.0" encoding="utf-8"?>
<sst xmlns="http://schemas.openxmlformats.org/spreadsheetml/2006/main" count="352" uniqueCount="202">
  <si>
    <t>Balance as per the ledger at 31.12.2018</t>
  </si>
  <si>
    <t>'-Safaricom etravel</t>
  </si>
  <si>
    <t>-BCD etravel</t>
  </si>
  <si>
    <t>Balance as per the supplier statement at 31.12.2018</t>
  </si>
  <si>
    <t>Variance</t>
  </si>
  <si>
    <t>Ksh.</t>
  </si>
  <si>
    <t>Supplier Reconciliation as at 31.12.2018</t>
  </si>
  <si>
    <t>DETAILED LEDGER (AP)</t>
  </si>
  <si>
    <t>Currency:</t>
  </si>
  <si>
    <t>From Date : '14/02/2013'</t>
  </si>
  <si>
    <t>To Date :  '31/12/2018'</t>
  </si>
  <si>
    <t>Supplier Code:</t>
  </si>
  <si>
    <t>PE0026</t>
  </si>
  <si>
    <t>Supplier Name:</t>
  </si>
  <si>
    <t>ENASHIPAI RESORT AND SPA</t>
  </si>
  <si>
    <t>Payment Terms :</t>
  </si>
  <si>
    <t>GL</t>
  </si>
  <si>
    <t>Doc</t>
  </si>
  <si>
    <t>Narration</t>
  </si>
  <si>
    <t>Debit</t>
  </si>
  <si>
    <t>Credit</t>
  </si>
  <si>
    <t>Date</t>
  </si>
  <si>
    <t>Number</t>
  </si>
  <si>
    <t>Amount</t>
  </si>
  <si>
    <t>Balance</t>
  </si>
  <si>
    <t>KES</t>
  </si>
  <si>
    <t>Opening Balance :</t>
  </si>
  <si>
    <t>30-JUL-18</t>
  </si>
  <si>
    <t>SVS18070907</t>
  </si>
  <si>
    <t>JANET ATIKA</t>
  </si>
  <si>
    <t>31-JUL-18</t>
  </si>
  <si>
    <t>BPVS180700083</t>
  </si>
  <si>
    <t>IB18060095/IB18060753/IB</t>
  </si>
  <si>
    <t>18050171/IB18070239/IB18</t>
  </si>
  <si>
    <t>060445/IB18050819/IB1807</t>
  </si>
  <si>
    <t>0426</t>
  </si>
  <si>
    <t>18-OCT-18</t>
  </si>
  <si>
    <t>SVS18100389</t>
  </si>
  <si>
    <t>KAMWARO/ANTHONY</t>
  </si>
  <si>
    <t>28-NOV-18</t>
  </si>
  <si>
    <t>SVS18110671</t>
  </si>
  <si>
    <t>GERRARD KOSGEI @</t>
  </si>
  <si>
    <t>ENASHIPAI</t>
  </si>
  <si>
    <t>SVS18110677</t>
  </si>
  <si>
    <t>JOSIAH AMBENJE</t>
  </si>
  <si>
    <t>29-NOV-18</t>
  </si>
  <si>
    <t>SVS18110719</t>
  </si>
  <si>
    <t>LEE AGUKO &amp; ANDREW</t>
  </si>
  <si>
    <t>MECCA</t>
  </si>
  <si>
    <t>SVS18110720</t>
  </si>
  <si>
    <t>PE0026 Exchange Difference</t>
  </si>
  <si>
    <t>PE0026 Exch. Diff.</t>
  </si>
  <si>
    <t>30-JUN-14</t>
  </si>
  <si>
    <t>JV140600404</t>
  </si>
  <si>
    <t>PAYMENT FOR</t>
  </si>
  <si>
    <t>31-MAY-15</t>
  </si>
  <si>
    <t>JV150500222</t>
  </si>
  <si>
    <t>AIRTEL GROUP TO</t>
  </si>
  <si>
    <t>08-DEC-15</t>
  </si>
  <si>
    <t>SV15120126</t>
  </si>
  <si>
    <t>IB IB15120071</t>
  </si>
  <si>
    <t>09-DEC-15</t>
  </si>
  <si>
    <t>SV15120179</t>
  </si>
  <si>
    <t>S.G KAKA X 5</t>
  </si>
  <si>
    <t>IB IB15120099</t>
  </si>
  <si>
    <t>10-DEC-15</t>
  </si>
  <si>
    <t>PCR151200003</t>
  </si>
  <si>
    <t>credit note on cheque</t>
  </si>
  <si>
    <t>cheque #018992</t>
  </si>
  <si>
    <t>PCR151200004</t>
  </si>
  <si>
    <t>REFUND ON INV 9002</t>
  </si>
  <si>
    <t>INV 9002</t>
  </si>
  <si>
    <t>22-DEC-15</t>
  </si>
  <si>
    <t>BPV151200122</t>
  </si>
  <si>
    <t>SV15120420</t>
  </si>
  <si>
    <t>NESTLE KENYA EAR</t>
  </si>
  <si>
    <t>IB IB15120192</t>
  </si>
  <si>
    <t>04-FEB-16</t>
  </si>
  <si>
    <t>BPV160200022</t>
  </si>
  <si>
    <t>PAYMENT FOR IB16020030</t>
  </si>
  <si>
    <t>SV16020035</t>
  </si>
  <si>
    <t>NESTLE HR TEAM</t>
  </si>
  <si>
    <t>IB IB16020030</t>
  </si>
  <si>
    <t>18-OCT-17</t>
  </si>
  <si>
    <t>NZOMO/PAUL MR</t>
  </si>
  <si>
    <t>IB IB17100435</t>
  </si>
  <si>
    <t>SV17101510</t>
  </si>
  <si>
    <t>30-DEC-17</t>
  </si>
  <si>
    <t>RSO FORUM -EXTRAS</t>
  </si>
  <si>
    <t>IB IB17120401</t>
  </si>
  <si>
    <t>SV17121052</t>
  </si>
  <si>
    <t>13-MAR-18</t>
  </si>
  <si>
    <t>SV18032005</t>
  </si>
  <si>
    <t>ANTHONY NJAGI</t>
  </si>
  <si>
    <t>IB IB18030365</t>
  </si>
  <si>
    <t>13-APR-18</t>
  </si>
  <si>
    <t>SV18041614</t>
  </si>
  <si>
    <t>SAMUEL NGUGI FAMILY</t>
  </si>
  <si>
    <t>IB IB18040282</t>
  </si>
  <si>
    <t>SV18041616</t>
  </si>
  <si>
    <t>19-APR-18</t>
  </si>
  <si>
    <t>SV18041634</t>
  </si>
  <si>
    <t>VICTOR NGUMO</t>
  </si>
  <si>
    <t>IB IB18040446</t>
  </si>
  <si>
    <t>SV18060742</t>
  </si>
  <si>
    <t>25-JUN-18</t>
  </si>
  <si>
    <t>BPVS180600072</t>
  </si>
  <si>
    <t>IB18050124/IB18050086/IB</t>
  </si>
  <si>
    <t>22-NOV-18</t>
  </si>
  <si>
    <t>SV18110605</t>
  </si>
  <si>
    <t>TOTAL/TEAM BUILDING -</t>
  </si>
  <si>
    <t>IB IB18110212</t>
  </si>
  <si>
    <t>27-NOV-18</t>
  </si>
  <si>
    <t>SV18110491</t>
  </si>
  <si>
    <t>WANYONYI/ALLAN</t>
  </si>
  <si>
    <t>IB IB18110243</t>
  </si>
  <si>
    <t xml:space="preserve">Dr </t>
  </si>
  <si>
    <t>Cr</t>
  </si>
  <si>
    <t>Balances Write-off account</t>
  </si>
  <si>
    <t>(To write off balance in this SV which has been already paid)</t>
  </si>
  <si>
    <t>DR</t>
  </si>
  <si>
    <t>CR</t>
  </si>
  <si>
    <t>Below have been traced to the supplier statement:</t>
  </si>
  <si>
    <t>Overall balance</t>
  </si>
  <si>
    <t>SV18051702</t>
  </si>
  <si>
    <t>SV Paid</t>
  </si>
  <si>
    <t>TOURS - COST OF SALES</t>
  </si>
  <si>
    <t>(Being ellimination of variances in amounts paid)</t>
  </si>
  <si>
    <t>(Being correction of amounts payable)</t>
  </si>
  <si>
    <t>Add back:</t>
  </si>
  <si>
    <t>-Debits in ledger not in statement</t>
  </si>
  <si>
    <t>-Credits in supplier statement not in ledger</t>
  </si>
  <si>
    <t>STATEMENT OF ACCOUNT</t>
  </si>
  <si>
    <t>P. O. Box 75332 - 00200 City Square</t>
  </si>
  <si>
    <t>AS AT</t>
  </si>
  <si>
    <t>Feb-19</t>
  </si>
  <si>
    <t>NAIROBI</t>
  </si>
  <si>
    <t>Phone: 254.0512131000</t>
  </si>
  <si>
    <t>FOR</t>
  </si>
  <si>
    <t>SAFARICOM LTD C/O BCD TRAVEL</t>
  </si>
  <si>
    <t>Pin Number P051164694H</t>
  </si>
  <si>
    <t>INVOICE NO</t>
  </si>
  <si>
    <t>INVOICE DATE</t>
  </si>
  <si>
    <t>BOOKED BY</t>
  </si>
  <si>
    <t>VOUCHER NO.</t>
  </si>
  <si>
    <t>DESCRIPTION</t>
  </si>
  <si>
    <t>Amount due</t>
  </si>
  <si>
    <t>Amount paid</t>
  </si>
  <si>
    <t>Vat Withholding</t>
  </si>
  <si>
    <t>Vat Withholding Balance</t>
  </si>
  <si>
    <t>-</t>
  </si>
  <si>
    <t>Inv No.50160-Stacy</t>
  </si>
  <si>
    <t>25th April 2018</t>
  </si>
  <si>
    <t>Joy Lukhoba</t>
  </si>
  <si>
    <t>Accomodation For Kinyanjui Stacy</t>
  </si>
  <si>
    <t>Pending Invoice</t>
  </si>
  <si>
    <t>Inv No.50160-Samuel</t>
  </si>
  <si>
    <t>Accomodation For Ngugi Samuel</t>
  </si>
  <si>
    <t>Inv No.50406</t>
  </si>
  <si>
    <t>10th May 2018</t>
  </si>
  <si>
    <t>Lydia Manga</t>
  </si>
  <si>
    <t>To be raised</t>
  </si>
  <si>
    <t>Accomodation for Peris Gakuru</t>
  </si>
  <si>
    <t>Not in ledger</t>
  </si>
  <si>
    <t>30th April 2018</t>
  </si>
  <si>
    <t>Vat Withholding Certificate Received</t>
  </si>
  <si>
    <t>21st May 2018</t>
  </si>
  <si>
    <t>30th June 2018</t>
  </si>
  <si>
    <t>25-Sep-18</t>
  </si>
  <si>
    <t>28-Sep-18</t>
  </si>
  <si>
    <t>Chq 5418</t>
  </si>
  <si>
    <t>INV 54983</t>
  </si>
  <si>
    <t>31-Oct-18</t>
  </si>
  <si>
    <t>Eliud Kinoro</t>
  </si>
  <si>
    <t>Accomondation Ambenje, Josiah,</t>
  </si>
  <si>
    <t>INV 54772</t>
  </si>
  <si>
    <t>24-Oct-18</t>
  </si>
  <si>
    <t>No voucher</t>
  </si>
  <si>
    <t>Kamiru Wambui Kamae</t>
  </si>
  <si>
    <t>INV 54771</t>
  </si>
  <si>
    <t>Kamath Sateesh</t>
  </si>
  <si>
    <t>INV 55923</t>
  </si>
  <si>
    <t>4-Dec-18</t>
  </si>
  <si>
    <t>Karanja Caroline</t>
  </si>
  <si>
    <t>Accomondation  Kosgei, Gerrard,</t>
  </si>
  <si>
    <t>INV 55924</t>
  </si>
  <si>
    <t>Kamwaro Anthony kariuki</t>
  </si>
  <si>
    <t>Agoko Lee,Mecca</t>
  </si>
  <si>
    <t>Oyiga Stephen</t>
  </si>
  <si>
    <t>TOTAL BALANCE</t>
  </si>
  <si>
    <t>Make all checks payable to Enashipai Resort &amp; Spa</t>
  </si>
  <si>
    <t>OUTSTANDING AMOUNT</t>
  </si>
  <si>
    <t>Signed …………………………………….</t>
  </si>
  <si>
    <t>Financial Controller</t>
  </si>
  <si>
    <t>All other extras such as drinks, laundry, etc to be charged as per the prevailing rates</t>
  </si>
  <si>
    <t>Less:</t>
  </si>
  <si>
    <t>-Credits in ledger not in supplier statement</t>
  </si>
  <si>
    <t>-Debit in supplier statement not in ledger</t>
  </si>
  <si>
    <t>Expected balance as per supplier statement</t>
  </si>
  <si>
    <t>IB18050819</t>
  </si>
  <si>
    <t>IB18060445</t>
  </si>
  <si>
    <t>Unbilled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</si>
</sst>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 Bold"/>
      <family val="2"/>
    </font>
    <font>
      <sz val="8"/>
      <name val="Arial Bold"/>
      <family val="2"/>
    </font>
    <font>
      <sz val="9"/>
      <name val="Times New Roman Bold"/>
      <family val="2"/>
    </font>
    <font>
      <sz val="8"/>
      <name val="Times New Roman"/>
      <family val="2"/>
    </font>
    <font>
      <sz val="8"/>
      <name val="Calibri Italic"/>
      <family val="2"/>
    </font>
    <font>
      <sz val="8"/>
      <name val="Arial Ital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Calibri"/>
      <family val="2"/>
      <scheme val="minor"/>
    </font>
    <font>
      <b/>
      <sz val="11"/>
      <name val="Times New Roman"/>
      <family val="1"/>
    </font>
    <font>
      <sz val="8"/>
      <name val="Arial Bold Italic"/>
      <family val="2"/>
    </font>
    <font>
      <sz val="8"/>
      <color rgb="FF424242"/>
      <name val="Arial Bold Italic"/>
      <family val="2"/>
    </font>
    <font>
      <sz val="8"/>
      <color rgb="FF424242"/>
      <name val="Arial Italic"/>
      <family val="2"/>
    </font>
    <font>
      <sz val="8"/>
      <name val="Calibri"/>
      <family val="2"/>
    </font>
    <font>
      <sz val="8"/>
      <color rgb="FFA6A6A6"/>
      <name val="Arial Bold Ital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0" xfId="0" applyFont="1" applyBorder="1"/>
    <xf numFmtId="0" fontId="2" fillId="0" borderId="3" xfId="0" applyFont="1" applyBorder="1"/>
    <xf numFmtId="43" fontId="0" fillId="0" borderId="0" xfId="0" applyNumberForma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2" fontId="5" fillId="0" borderId="0" xfId="0" applyNumberFormat="1" applyFont="1"/>
    <xf numFmtId="0" fontId="6" fillId="0" borderId="0" xfId="0" applyNumberFormat="1" applyFont="1"/>
    <xf numFmtId="2" fontId="6" fillId="0" borderId="0" xfId="0" applyNumberFormat="1" applyFont="1"/>
    <xf numFmtId="4" fontId="6" fillId="0" borderId="0" xfId="0" applyNumberFormat="1" applyFont="1"/>
    <xf numFmtId="1" fontId="6" fillId="0" borderId="0" xfId="0" applyNumberFormat="1" applyFont="1"/>
    <xf numFmtId="0" fontId="7" fillId="0" borderId="0" xfId="0" applyNumberFormat="1" applyFont="1"/>
    <xf numFmtId="0" fontId="8" fillId="0" borderId="0" xfId="0" applyNumberFormat="1" applyFont="1"/>
    <xf numFmtId="4" fontId="6" fillId="2" borderId="0" xfId="0" applyNumberFormat="1" applyFont="1" applyFill="1"/>
    <xf numFmtId="0" fontId="2" fillId="0" borderId="0" xfId="0" applyFont="1"/>
    <xf numFmtId="0" fontId="0" fillId="0" borderId="0" xfId="0" applyFont="1"/>
    <xf numFmtId="4" fontId="0" fillId="0" borderId="0" xfId="0" applyNumberFormat="1"/>
    <xf numFmtId="43" fontId="2" fillId="0" borderId="10" xfId="1" applyFont="1" applyBorder="1"/>
    <xf numFmtId="43" fontId="2" fillId="0" borderId="11" xfId="1" applyFont="1" applyBorder="1"/>
    <xf numFmtId="0" fontId="0" fillId="0" borderId="10" xfId="0" applyBorder="1"/>
    <xf numFmtId="4" fontId="0" fillId="0" borderId="11" xfId="0" applyNumberFormat="1" applyBorder="1"/>
    <xf numFmtId="164" fontId="0" fillId="0" borderId="0" xfId="0" applyNumberFormat="1"/>
    <xf numFmtId="0" fontId="11" fillId="0" borderId="5" xfId="0" applyNumberFormat="1" applyFont="1" applyBorder="1"/>
    <xf numFmtId="0" fontId="11" fillId="0" borderId="0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0" fontId="0" fillId="0" borderId="6" xfId="0" applyFont="1" applyBorder="1"/>
    <xf numFmtId="0" fontId="12" fillId="0" borderId="0" xfId="0" applyNumberFormat="1" applyFont="1"/>
    <xf numFmtId="2" fontId="6" fillId="0" borderId="10" xfId="0" applyNumberFormat="1" applyFont="1" applyBorder="1"/>
    <xf numFmtId="164" fontId="0" fillId="0" borderId="11" xfId="1" applyNumberFormat="1" applyFont="1" applyBorder="1"/>
    <xf numFmtId="4" fontId="6" fillId="0" borderId="10" xfId="0" applyNumberFormat="1" applyFont="1" applyFill="1" applyBorder="1"/>
    <xf numFmtId="0" fontId="13" fillId="0" borderId="0" xfId="0" applyNumberFormat="1" applyFont="1"/>
    <xf numFmtId="0" fontId="14" fillId="0" borderId="0" xfId="0" applyNumberFormat="1" applyFont="1"/>
    <xf numFmtId="0" fontId="15" fillId="0" borderId="0" xfId="0" applyNumberFormat="1" applyFont="1"/>
    <xf numFmtId="4" fontId="8" fillId="0" borderId="0" xfId="0" applyNumberFormat="1" applyFont="1"/>
    <xf numFmtId="4" fontId="8" fillId="2" borderId="0" xfId="0" applyNumberFormat="1" applyFont="1" applyFill="1"/>
    <xf numFmtId="0" fontId="16" fillId="0" borderId="0" xfId="0" applyNumberFormat="1" applyFont="1"/>
    <xf numFmtId="4" fontId="7" fillId="2" borderId="0" xfId="0" applyNumberFormat="1" applyFont="1" applyFill="1"/>
    <xf numFmtId="4" fontId="7" fillId="0" borderId="0" xfId="0" applyNumberFormat="1" applyFont="1"/>
    <xf numFmtId="4" fontId="13" fillId="0" borderId="0" xfId="0" applyNumberFormat="1" applyFont="1"/>
    <xf numFmtId="0" fontId="17" fillId="0" borderId="0" xfId="0" applyNumberFormat="1" applyFont="1"/>
    <xf numFmtId="0" fontId="0" fillId="0" borderId="0" xfId="0" quotePrefix="1" applyFill="1" applyBorder="1"/>
    <xf numFmtId="4" fontId="0" fillId="0" borderId="8" xfId="0" applyNumberFormat="1" applyBorder="1"/>
    <xf numFmtId="0" fontId="2" fillId="0" borderId="6" xfId="0" applyFont="1" applyBorder="1"/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workbookViewId="0">
      <selection activeCell="F20" sqref="F20"/>
    </sheetView>
  </sheetViews>
  <sheetFormatPr defaultRowHeight="15" x14ac:dyDescent="0.25"/>
  <cols>
    <col min="6" max="6" width="13.28515625" bestFit="1" customWidth="1"/>
    <col min="7" max="7" width="16.42578125" customWidth="1"/>
    <col min="11" max="11" width="13.28515625" bestFit="1" customWidth="1"/>
  </cols>
  <sheetData>
    <row r="1" spans="2:11" ht="15.75" thickBot="1" x14ac:dyDescent="0.3"/>
    <row r="2" spans="2:11" x14ac:dyDescent="0.25">
      <c r="B2" s="2"/>
      <c r="C2" s="17" t="s">
        <v>6</v>
      </c>
      <c r="D2" s="3"/>
      <c r="E2" s="3"/>
      <c r="F2" s="3"/>
      <c r="G2" s="3"/>
      <c r="H2" s="4"/>
    </row>
    <row r="3" spans="2:11" x14ac:dyDescent="0.25">
      <c r="B3" s="5"/>
      <c r="C3" s="6"/>
      <c r="D3" s="6"/>
      <c r="E3" s="6"/>
      <c r="F3" s="6"/>
      <c r="G3" s="16" t="s">
        <v>5</v>
      </c>
      <c r="H3" s="7"/>
    </row>
    <row r="4" spans="2:11" x14ac:dyDescent="0.25">
      <c r="B4" s="5" t="s">
        <v>0</v>
      </c>
      <c r="C4" s="6"/>
      <c r="D4" s="6"/>
      <c r="E4" s="6"/>
      <c r="F4" s="6"/>
      <c r="G4" s="6"/>
      <c r="H4" s="7"/>
    </row>
    <row r="5" spans="2:11" x14ac:dyDescent="0.25">
      <c r="B5" s="5"/>
      <c r="C5" s="8" t="s">
        <v>1</v>
      </c>
      <c r="D5" s="6"/>
      <c r="E5" s="6"/>
      <c r="F5" s="6"/>
      <c r="G5" s="9">
        <v>11195125</v>
      </c>
      <c r="H5" s="7"/>
    </row>
    <row r="6" spans="2:11" x14ac:dyDescent="0.25">
      <c r="B6" s="5"/>
      <c r="C6" s="8" t="s">
        <v>2</v>
      </c>
      <c r="D6" s="6"/>
      <c r="E6" s="6"/>
      <c r="F6" s="6"/>
      <c r="G6" s="9">
        <v>-11905458.77</v>
      </c>
      <c r="H6" s="7"/>
    </row>
    <row r="7" spans="2:11" ht="15.75" thickBot="1" x14ac:dyDescent="0.3">
      <c r="B7" s="5"/>
      <c r="C7" s="8"/>
      <c r="D7" s="6"/>
      <c r="E7" s="6"/>
      <c r="F7" s="6"/>
      <c r="G7" s="1">
        <f>SUM(G5:G6)</f>
        <v>-710333.76999999955</v>
      </c>
      <c r="H7" s="59" t="s">
        <v>120</v>
      </c>
      <c r="K7" s="18"/>
    </row>
    <row r="8" spans="2:11" ht="15.75" thickTop="1" x14ac:dyDescent="0.25">
      <c r="B8" s="5"/>
      <c r="C8" s="8"/>
      <c r="D8" s="6"/>
      <c r="E8" s="6"/>
      <c r="F8" s="6"/>
      <c r="G8" s="6"/>
      <c r="H8" s="7"/>
    </row>
    <row r="9" spans="2:11" x14ac:dyDescent="0.25">
      <c r="B9" s="5" t="s">
        <v>129</v>
      </c>
      <c r="C9" s="6"/>
      <c r="D9" s="6"/>
      <c r="E9" s="6"/>
      <c r="F9" s="6"/>
      <c r="G9" s="10"/>
      <c r="H9" s="7"/>
    </row>
    <row r="10" spans="2:11" x14ac:dyDescent="0.25">
      <c r="B10" s="5"/>
      <c r="C10" s="8" t="s">
        <v>130</v>
      </c>
      <c r="D10" s="6"/>
      <c r="E10" s="6"/>
      <c r="F10" s="12">
        <f>-('Safaricom Detailed Ledger'!F13+'Safaricom Detailed Ledger'!F17+'BCD Detailed Ledger'!E6+'BCD Detailed Ledger'!E7+'BCD Detailed Ledger'!E8+'BCD Detailed Ledger'!E10+'BCD Detailed Ledger'!E16)</f>
        <v>-6413245.8399999999</v>
      </c>
      <c r="G10" s="6"/>
      <c r="H10" s="7"/>
    </row>
    <row r="11" spans="2:11" x14ac:dyDescent="0.25">
      <c r="B11" s="5"/>
      <c r="C11" s="8" t="s">
        <v>131</v>
      </c>
      <c r="D11" s="6"/>
      <c r="E11" s="6"/>
      <c r="F11" s="12">
        <f>'Supplier Statement'!G22+'Supplier Statement'!G21+'Supplier Statement'!G20+'Supplier Statement'!G19+'Supplier Statement'!G16+'Supplier Statement'!G15</f>
        <v>1657076</v>
      </c>
      <c r="G11" s="12">
        <f>SUM(F10:F11)</f>
        <v>-4756169.84</v>
      </c>
      <c r="H11" s="7"/>
    </row>
    <row r="12" spans="2:11" x14ac:dyDescent="0.25">
      <c r="B12" s="5"/>
      <c r="C12" s="6"/>
      <c r="D12" s="6"/>
      <c r="E12" s="6"/>
      <c r="F12" s="6"/>
      <c r="G12" s="11"/>
      <c r="H12" s="7"/>
    </row>
    <row r="13" spans="2:11" x14ac:dyDescent="0.25">
      <c r="B13" s="5" t="s">
        <v>195</v>
      </c>
      <c r="C13" s="6"/>
      <c r="D13" s="6"/>
      <c r="E13" s="6"/>
      <c r="F13" s="6"/>
      <c r="G13" s="6"/>
      <c r="H13" s="7"/>
    </row>
    <row r="14" spans="2:11" x14ac:dyDescent="0.25">
      <c r="B14" s="5"/>
      <c r="C14" s="8" t="s">
        <v>196</v>
      </c>
      <c r="D14" s="6"/>
      <c r="E14" s="6"/>
      <c r="F14" s="12">
        <f>-('Safaricom Detailed Ledger'!G12+'BCD Detailed Ledger'!F18+'BCD Detailed Ledger'!F17+'BCD Detailed Ledger'!F15+'BCD Detailed Ledger'!F14+'BCD Detailed Ledger'!F13+'BCD Detailed Ledger'!F12+'BCD Detailed Ledger'!F11+'BCD Detailed Ledger'!F9+'BCD Detailed Ledger'!F5+'BCD Detailed Ledger'!F4+'BCD Detailed Ledger'!F3+'BCD Detailed Ledger'!F2)</f>
        <v>-6918205.6899999995</v>
      </c>
      <c r="G14" s="12"/>
      <c r="H14" s="7"/>
    </row>
    <row r="15" spans="2:11" x14ac:dyDescent="0.25">
      <c r="B15" s="5"/>
      <c r="C15" s="57" t="s">
        <v>197</v>
      </c>
      <c r="D15" s="6"/>
      <c r="E15" s="6"/>
      <c r="F15" s="12">
        <f>'Supplier Statement'!F10+'Supplier Statement'!F11+'Supplier Statement'!F14+'Supplier Statement'!F17+'Supplier Statement'!F18+'Supplier Statement'!F23+'Supplier Statement'!F25+'Supplier Statement'!F26</f>
        <v>1834672.51</v>
      </c>
      <c r="G15" s="12">
        <f>SUM(F14:F15)</f>
        <v>-5083533.18</v>
      </c>
      <c r="H15" s="7"/>
    </row>
    <row r="16" spans="2:11" x14ac:dyDescent="0.25">
      <c r="B16" s="5"/>
      <c r="C16" s="6"/>
      <c r="D16" s="6"/>
      <c r="E16" s="6"/>
      <c r="F16" s="6"/>
      <c r="G16" s="12"/>
      <c r="H16" s="7"/>
    </row>
    <row r="17" spans="2:8" x14ac:dyDescent="0.25">
      <c r="B17" s="5" t="s">
        <v>198</v>
      </c>
      <c r="C17" s="6"/>
      <c r="D17" s="6"/>
      <c r="E17" s="6"/>
      <c r="F17" s="6"/>
      <c r="G17" s="12">
        <f>G7+G11-G15</f>
        <v>-382970.4299999997</v>
      </c>
      <c r="H17" s="7"/>
    </row>
    <row r="18" spans="2:8" x14ac:dyDescent="0.25">
      <c r="B18" s="5"/>
      <c r="C18" s="6"/>
      <c r="D18" s="6"/>
      <c r="E18" s="6"/>
      <c r="F18" s="6"/>
      <c r="G18" s="12"/>
      <c r="H18" s="7"/>
    </row>
    <row r="19" spans="2:8" x14ac:dyDescent="0.25">
      <c r="B19" s="5" t="s">
        <v>3</v>
      </c>
      <c r="C19" s="6"/>
      <c r="D19" s="6"/>
      <c r="E19" s="6"/>
      <c r="F19" s="6"/>
      <c r="G19" s="10">
        <v>382971.51</v>
      </c>
      <c r="H19" s="7"/>
    </row>
    <row r="20" spans="2:8" x14ac:dyDescent="0.25">
      <c r="B20" s="5"/>
      <c r="C20" s="6"/>
      <c r="D20" s="6"/>
      <c r="E20" s="6"/>
      <c r="F20" s="6"/>
      <c r="G20" s="6"/>
      <c r="H20" s="7"/>
    </row>
    <row r="21" spans="2:8" ht="15.75" thickBot="1" x14ac:dyDescent="0.3">
      <c r="B21" s="13"/>
      <c r="C21" s="14" t="s">
        <v>4</v>
      </c>
      <c r="D21" s="14"/>
      <c r="E21" s="14"/>
      <c r="F21" s="14"/>
      <c r="G21" s="58">
        <f>SUM(G17:G20)</f>
        <v>1.0800000003073364</v>
      </c>
      <c r="H21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59"/>
  <sheetViews>
    <sheetView topLeftCell="A22" workbookViewId="0">
      <selection activeCell="F13" sqref="F13"/>
    </sheetView>
  </sheetViews>
  <sheetFormatPr defaultRowHeight="15" x14ac:dyDescent="0.25"/>
  <cols>
    <col min="3" max="3" width="14" customWidth="1"/>
    <col min="6" max="6" width="12.5703125" customWidth="1"/>
    <col min="7" max="7" width="12.7109375" customWidth="1"/>
    <col min="8" max="8" width="11.5703125" bestFit="1" customWidth="1"/>
    <col min="9" max="9" width="13.28515625" bestFit="1" customWidth="1"/>
  </cols>
  <sheetData>
    <row r="4" spans="1:13" x14ac:dyDescent="0.25">
      <c r="F4" s="19" t="s">
        <v>7</v>
      </c>
    </row>
    <row r="7" spans="1:13" x14ac:dyDescent="0.25">
      <c r="A7" s="20" t="s">
        <v>9</v>
      </c>
      <c r="C7" s="20" t="s">
        <v>10</v>
      </c>
    </row>
    <row r="8" spans="1:13" x14ac:dyDescent="0.25">
      <c r="A8" s="21" t="s">
        <v>11</v>
      </c>
      <c r="C8" s="21" t="s">
        <v>12</v>
      </c>
      <c r="D8" s="21" t="s">
        <v>13</v>
      </c>
      <c r="E8" s="21" t="s">
        <v>14</v>
      </c>
      <c r="G8" s="21" t="s">
        <v>15</v>
      </c>
    </row>
    <row r="9" spans="1:13" x14ac:dyDescent="0.25">
      <c r="A9" s="21" t="s">
        <v>16</v>
      </c>
      <c r="B9" s="21" t="s">
        <v>17</v>
      </c>
      <c r="C9" s="21" t="s">
        <v>17</v>
      </c>
      <c r="D9" s="21" t="s">
        <v>18</v>
      </c>
      <c r="F9" s="21" t="s">
        <v>19</v>
      </c>
      <c r="G9" s="21" t="s">
        <v>20</v>
      </c>
    </row>
    <row r="10" spans="1:13" x14ac:dyDescent="0.25">
      <c r="A10" s="21" t="s">
        <v>21</v>
      </c>
      <c r="B10" s="21" t="s">
        <v>21</v>
      </c>
      <c r="C10" s="21" t="s">
        <v>22</v>
      </c>
      <c r="F10" s="21" t="s">
        <v>23</v>
      </c>
      <c r="G10" s="21" t="s">
        <v>23</v>
      </c>
      <c r="J10" s="30" t="s">
        <v>125</v>
      </c>
    </row>
    <row r="11" spans="1:13" x14ac:dyDescent="0.25">
      <c r="A11" s="21" t="s">
        <v>8</v>
      </c>
      <c r="B11" s="23" t="s">
        <v>25</v>
      </c>
      <c r="D11" s="21" t="s">
        <v>26</v>
      </c>
      <c r="F11" s="22">
        <v>0</v>
      </c>
      <c r="G11" s="22">
        <v>0</v>
      </c>
      <c r="I11" s="30"/>
    </row>
    <row r="12" spans="1:13" x14ac:dyDescent="0.25">
      <c r="A12" s="23" t="s">
        <v>27</v>
      </c>
      <c r="B12" s="23" t="s">
        <v>27</v>
      </c>
      <c r="C12" s="23" t="s">
        <v>28</v>
      </c>
      <c r="D12" s="23" t="s">
        <v>29</v>
      </c>
      <c r="F12" s="24"/>
      <c r="G12" s="25">
        <v>12000</v>
      </c>
    </row>
    <row r="13" spans="1:13" x14ac:dyDescent="0.25">
      <c r="A13" s="23" t="s">
        <v>30</v>
      </c>
      <c r="B13" s="23" t="s">
        <v>30</v>
      </c>
      <c r="C13" s="23" t="s">
        <v>31</v>
      </c>
      <c r="D13" s="23" t="s">
        <v>32</v>
      </c>
      <c r="F13" s="25">
        <v>15000</v>
      </c>
      <c r="G13" s="24">
        <v>0</v>
      </c>
      <c r="J13" t="s">
        <v>124</v>
      </c>
      <c r="L13" t="s">
        <v>199</v>
      </c>
      <c r="M13" t="s">
        <v>201</v>
      </c>
    </row>
    <row r="14" spans="1:13" x14ac:dyDescent="0.25">
      <c r="D14" s="23" t="s">
        <v>33</v>
      </c>
    </row>
    <row r="15" spans="1:13" x14ac:dyDescent="0.25">
      <c r="D15" s="23" t="s">
        <v>34</v>
      </c>
    </row>
    <row r="16" spans="1:13" x14ac:dyDescent="0.25">
      <c r="D16" s="23" t="s">
        <v>35</v>
      </c>
    </row>
    <row r="17" spans="1:12" x14ac:dyDescent="0.25">
      <c r="A17" s="23" t="s">
        <v>30</v>
      </c>
      <c r="B17" s="23" t="s">
        <v>30</v>
      </c>
      <c r="C17" s="23" t="s">
        <v>31</v>
      </c>
      <c r="D17" s="23" t="s">
        <v>32</v>
      </c>
      <c r="F17" s="25">
        <v>18000</v>
      </c>
      <c r="G17" s="24">
        <v>0</v>
      </c>
      <c r="J17" t="s">
        <v>104</v>
      </c>
      <c r="L17" t="s">
        <v>200</v>
      </c>
    </row>
    <row r="18" spans="1:12" x14ac:dyDescent="0.25">
      <c r="D18" s="23" t="s">
        <v>33</v>
      </c>
    </row>
    <row r="19" spans="1:12" x14ac:dyDescent="0.25">
      <c r="D19" s="23" t="s">
        <v>34</v>
      </c>
    </row>
    <row r="20" spans="1:12" x14ac:dyDescent="0.25">
      <c r="D20" s="23" t="s">
        <v>35</v>
      </c>
    </row>
    <row r="21" spans="1:12" x14ac:dyDescent="0.25">
      <c r="D21" s="26"/>
      <c r="F21" s="33"/>
      <c r="G21" s="33"/>
    </row>
    <row r="22" spans="1:12" ht="15.75" thickBot="1" x14ac:dyDescent="0.3">
      <c r="D22" s="26"/>
      <c r="F22" s="34">
        <f>SUM(F11:F20)</f>
        <v>33000</v>
      </c>
      <c r="G22" s="34">
        <f>SUM(G11:G20)</f>
        <v>12000</v>
      </c>
      <c r="H22" s="18">
        <f>F22-G22</f>
        <v>21000</v>
      </c>
      <c r="I22" t="s">
        <v>120</v>
      </c>
    </row>
    <row r="23" spans="1:12" ht="15.75" thickTop="1" x14ac:dyDescent="0.25">
      <c r="D23" s="26"/>
    </row>
    <row r="24" spans="1:12" x14ac:dyDescent="0.25">
      <c r="D24" s="26"/>
    </row>
    <row r="25" spans="1:12" x14ac:dyDescent="0.25">
      <c r="A25" s="23" t="s">
        <v>36</v>
      </c>
      <c r="B25" s="23" t="s">
        <v>36</v>
      </c>
      <c r="C25" s="23" t="s">
        <v>37</v>
      </c>
      <c r="D25" s="23" t="s">
        <v>38</v>
      </c>
      <c r="F25" s="24">
        <v>0</v>
      </c>
      <c r="G25" s="29">
        <v>17000</v>
      </c>
    </row>
    <row r="26" spans="1:12" x14ac:dyDescent="0.25">
      <c r="A26" s="23" t="s">
        <v>39</v>
      </c>
      <c r="B26" s="23" t="s">
        <v>39</v>
      </c>
      <c r="C26" s="23" t="s">
        <v>40</v>
      </c>
      <c r="D26" s="23" t="s">
        <v>41</v>
      </c>
      <c r="F26" s="24">
        <v>0</v>
      </c>
      <c r="G26" s="29">
        <v>46000</v>
      </c>
    </row>
    <row r="27" spans="1:12" x14ac:dyDescent="0.25">
      <c r="D27" s="23" t="s">
        <v>42</v>
      </c>
    </row>
    <row r="28" spans="1:12" x14ac:dyDescent="0.25">
      <c r="A28" s="23" t="s">
        <v>39</v>
      </c>
      <c r="B28" s="23" t="s">
        <v>39</v>
      </c>
      <c r="C28" s="23" t="s">
        <v>43</v>
      </c>
      <c r="D28" s="23" t="s">
        <v>44</v>
      </c>
      <c r="F28" s="24">
        <v>0</v>
      </c>
      <c r="G28" s="29">
        <v>17000</v>
      </c>
    </row>
    <row r="29" spans="1:12" x14ac:dyDescent="0.25">
      <c r="A29" s="23" t="s">
        <v>45</v>
      </c>
      <c r="B29" s="23" t="s">
        <v>45</v>
      </c>
      <c r="C29" s="23" t="s">
        <v>46</v>
      </c>
      <c r="D29" s="23" t="s">
        <v>47</v>
      </c>
      <c r="F29" s="24">
        <v>0</v>
      </c>
      <c r="G29" s="29">
        <v>34000</v>
      </c>
    </row>
    <row r="30" spans="1:12" x14ac:dyDescent="0.25">
      <c r="D30" s="23" t="s">
        <v>48</v>
      </c>
    </row>
    <row r="31" spans="1:12" x14ac:dyDescent="0.25">
      <c r="A31" s="23" t="s">
        <v>45</v>
      </c>
      <c r="B31" s="23" t="s">
        <v>45</v>
      </c>
      <c r="C31" s="23" t="s">
        <v>49</v>
      </c>
      <c r="D31" s="23" t="s">
        <v>47</v>
      </c>
      <c r="F31" s="24">
        <v>0</v>
      </c>
      <c r="G31" s="29">
        <v>34000</v>
      </c>
    </row>
    <row r="32" spans="1:12" x14ac:dyDescent="0.25">
      <c r="D32" s="23" t="s">
        <v>48</v>
      </c>
      <c r="G32" s="35"/>
    </row>
    <row r="33" spans="4:9" ht="15.75" thickBot="1" x14ac:dyDescent="0.3">
      <c r="F33" s="25"/>
      <c r="G33" s="36">
        <f>SUM(G25:G32)</f>
        <v>148000</v>
      </c>
    </row>
    <row r="34" spans="4:9" ht="15.75" thickTop="1" x14ac:dyDescent="0.25">
      <c r="F34" s="25"/>
    </row>
    <row r="35" spans="4:9" x14ac:dyDescent="0.25">
      <c r="F35" t="s">
        <v>123</v>
      </c>
      <c r="H35" s="18">
        <f>H22-G33</f>
        <v>-127000</v>
      </c>
      <c r="I35" t="s">
        <v>120</v>
      </c>
    </row>
    <row r="36" spans="4:9" x14ac:dyDescent="0.25">
      <c r="F36" s="25"/>
    </row>
    <row r="37" spans="4:9" x14ac:dyDescent="0.25">
      <c r="F37" s="25"/>
    </row>
    <row r="38" spans="4:9" x14ac:dyDescent="0.25">
      <c r="F38" s="25"/>
      <c r="I38" s="18">
        <f>H35-'BCD Detailed Ledger'!F25</f>
        <v>-710334.84999999963</v>
      </c>
    </row>
    <row r="39" spans="4:9" x14ac:dyDescent="0.25">
      <c r="F39" s="25"/>
      <c r="I39" s="18">
        <f>I38-Reconciliation!G7</f>
        <v>-1.0800000000745058</v>
      </c>
    </row>
    <row r="40" spans="4:9" x14ac:dyDescent="0.25">
      <c r="F40" s="25"/>
    </row>
    <row r="41" spans="4:9" x14ac:dyDescent="0.25">
      <c r="F41" s="25"/>
    </row>
    <row r="42" spans="4:9" x14ac:dyDescent="0.25">
      <c r="F42" s="25"/>
    </row>
    <row r="43" spans="4:9" x14ac:dyDescent="0.25">
      <c r="D43" s="27"/>
      <c r="F43" s="25"/>
    </row>
    <row r="44" spans="4:9" x14ac:dyDescent="0.25">
      <c r="D44" s="27"/>
      <c r="F44" s="25"/>
    </row>
    <row r="45" spans="4:9" x14ac:dyDescent="0.25">
      <c r="D45" s="28"/>
      <c r="F45" s="25"/>
    </row>
    <row r="46" spans="4:9" x14ac:dyDescent="0.25">
      <c r="D46" s="28"/>
      <c r="F46" s="25"/>
    </row>
    <row r="47" spans="4:9" x14ac:dyDescent="0.25">
      <c r="F47" s="25"/>
    </row>
    <row r="48" spans="4:9" x14ac:dyDescent="0.25">
      <c r="F48" s="25"/>
    </row>
    <row r="49" spans="6:6" x14ac:dyDescent="0.25">
      <c r="F49" s="25"/>
    </row>
    <row r="50" spans="6:6" x14ac:dyDescent="0.25">
      <c r="F50" s="25"/>
    </row>
    <row r="51" spans="6:6" x14ac:dyDescent="0.25">
      <c r="F51" s="25"/>
    </row>
    <row r="52" spans="6:6" x14ac:dyDescent="0.25">
      <c r="F52" s="25"/>
    </row>
    <row r="53" spans="6:6" x14ac:dyDescent="0.25">
      <c r="F53" s="25"/>
    </row>
    <row r="54" spans="6:6" x14ac:dyDescent="0.25">
      <c r="F54" s="25"/>
    </row>
    <row r="55" spans="6:6" x14ac:dyDescent="0.25">
      <c r="F55" s="25"/>
    </row>
    <row r="56" spans="6:6" x14ac:dyDescent="0.25">
      <c r="F56" s="25"/>
    </row>
    <row r="57" spans="6:6" x14ac:dyDescent="0.25">
      <c r="F57" s="25"/>
    </row>
    <row r="58" spans="6:6" x14ac:dyDescent="0.25">
      <c r="F58" s="25"/>
    </row>
    <row r="59" spans="6:6" x14ac:dyDescent="0.25">
      <c r="F59" s="25"/>
    </row>
  </sheetData>
  <sortState ref="A92:J109">
    <sortCondition ref="F92:F10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5"/>
  <sheetViews>
    <sheetView topLeftCell="A37" workbookViewId="0">
      <selection activeCell="G14" sqref="G14"/>
    </sheetView>
  </sheetViews>
  <sheetFormatPr defaultRowHeight="15" x14ac:dyDescent="0.25"/>
  <cols>
    <col min="3" max="3" width="12.28515625" customWidth="1"/>
    <col min="4" max="4" width="20.85546875" customWidth="1"/>
    <col min="5" max="5" width="11.7109375" customWidth="1"/>
    <col min="6" max="6" width="11.5703125" customWidth="1"/>
    <col min="7" max="7" width="15.28515625" customWidth="1"/>
    <col min="8" max="8" width="11.5703125" bestFit="1" customWidth="1"/>
    <col min="11" max="11" width="9.85546875" bestFit="1" customWidth="1"/>
  </cols>
  <sheetData>
    <row r="1" spans="1:13" x14ac:dyDescent="0.25">
      <c r="A1" s="21" t="s">
        <v>8</v>
      </c>
      <c r="B1" s="23" t="s">
        <v>25</v>
      </c>
      <c r="D1" s="21" t="s">
        <v>26</v>
      </c>
      <c r="E1" s="22">
        <v>0</v>
      </c>
      <c r="F1" s="22">
        <v>0</v>
      </c>
      <c r="K1" s="30" t="s">
        <v>125</v>
      </c>
    </row>
    <row r="2" spans="1:13" x14ac:dyDescent="0.25">
      <c r="A2" s="23" t="s">
        <v>52</v>
      </c>
      <c r="B2" s="23" t="s">
        <v>52</v>
      </c>
      <c r="C2" s="23" t="s">
        <v>53</v>
      </c>
      <c r="D2" s="23" t="s">
        <v>50</v>
      </c>
      <c r="E2" s="24">
        <v>0</v>
      </c>
      <c r="F2" s="25">
        <v>11078.5</v>
      </c>
      <c r="H2" s="23" t="s">
        <v>51</v>
      </c>
    </row>
    <row r="3" spans="1:13" x14ac:dyDescent="0.25">
      <c r="A3" s="23" t="s">
        <v>55</v>
      </c>
      <c r="B3" s="23" t="s">
        <v>55</v>
      </c>
      <c r="C3" s="23" t="s">
        <v>56</v>
      </c>
      <c r="D3" s="23" t="s">
        <v>50</v>
      </c>
      <c r="E3" s="24">
        <v>0</v>
      </c>
      <c r="F3" s="25">
        <v>63957.25</v>
      </c>
      <c r="H3" s="23" t="s">
        <v>51</v>
      </c>
    </row>
    <row r="4" spans="1:13" x14ac:dyDescent="0.25">
      <c r="A4" s="23" t="s">
        <v>58</v>
      </c>
      <c r="B4" s="23" t="s">
        <v>58</v>
      </c>
      <c r="C4" s="23" t="s">
        <v>59</v>
      </c>
      <c r="D4" s="23" t="s">
        <v>57</v>
      </c>
      <c r="E4" s="24">
        <v>0</v>
      </c>
      <c r="F4" s="25">
        <v>587644.92000000004</v>
      </c>
      <c r="H4" s="23" t="s">
        <v>60</v>
      </c>
    </row>
    <row r="5" spans="1:13" x14ac:dyDescent="0.25">
      <c r="A5" s="23" t="s">
        <v>61</v>
      </c>
      <c r="B5" s="23" t="s">
        <v>61</v>
      </c>
      <c r="C5" s="23" t="s">
        <v>62</v>
      </c>
      <c r="D5" s="23" t="s">
        <v>63</v>
      </c>
      <c r="E5" s="24">
        <v>0</v>
      </c>
      <c r="F5" s="25">
        <v>152800</v>
      </c>
      <c r="H5" s="23" t="s">
        <v>64</v>
      </c>
    </row>
    <row r="6" spans="1:13" x14ac:dyDescent="0.25">
      <c r="A6" s="23" t="s">
        <v>65</v>
      </c>
      <c r="B6" s="23" t="s">
        <v>65</v>
      </c>
      <c r="C6" s="23" t="s">
        <v>66</v>
      </c>
      <c r="D6" s="23" t="s">
        <v>67</v>
      </c>
      <c r="E6" s="25">
        <v>63155</v>
      </c>
      <c r="F6" s="24">
        <v>0</v>
      </c>
      <c r="H6" s="23" t="s">
        <v>68</v>
      </c>
    </row>
    <row r="7" spans="1:13" x14ac:dyDescent="0.25">
      <c r="A7" s="23" t="s">
        <v>65</v>
      </c>
      <c r="B7" s="23" t="s">
        <v>65</v>
      </c>
      <c r="C7" s="23" t="s">
        <v>69</v>
      </c>
      <c r="D7" s="23" t="s">
        <v>70</v>
      </c>
      <c r="E7" s="25">
        <v>35600</v>
      </c>
      <c r="F7" s="24">
        <v>0</v>
      </c>
      <c r="H7" s="23" t="s">
        <v>71</v>
      </c>
      <c r="J7" s="32"/>
    </row>
    <row r="8" spans="1:13" x14ac:dyDescent="0.25">
      <c r="A8" s="23" t="s">
        <v>72</v>
      </c>
      <c r="B8" s="23" t="s">
        <v>72</v>
      </c>
      <c r="C8" s="23" t="s">
        <v>73</v>
      </c>
      <c r="D8" s="23" t="s">
        <v>54</v>
      </c>
      <c r="E8" s="25">
        <v>4794845.92</v>
      </c>
      <c r="F8" s="24">
        <v>0</v>
      </c>
      <c r="G8" s="25"/>
      <c r="H8" s="23" t="s">
        <v>54</v>
      </c>
      <c r="K8" s="32">
        <f>F9-E8</f>
        <v>-53845.919999999925</v>
      </c>
    </row>
    <row r="9" spans="1:13" x14ac:dyDescent="0.25">
      <c r="A9" s="23" t="s">
        <v>72</v>
      </c>
      <c r="B9" s="23" t="s">
        <v>72</v>
      </c>
      <c r="C9" s="23" t="s">
        <v>74</v>
      </c>
      <c r="D9" s="23" t="s">
        <v>75</v>
      </c>
      <c r="E9" s="24">
        <v>0</v>
      </c>
      <c r="F9" s="25">
        <v>4741000</v>
      </c>
      <c r="H9" s="23" t="s">
        <v>76</v>
      </c>
    </row>
    <row r="10" spans="1:13" x14ac:dyDescent="0.25">
      <c r="A10" s="23" t="s">
        <v>77</v>
      </c>
      <c r="B10" s="23" t="s">
        <v>77</v>
      </c>
      <c r="C10" s="23" t="s">
        <v>78</v>
      </c>
      <c r="D10" s="23" t="s">
        <v>54</v>
      </c>
      <c r="E10" s="25">
        <v>1135644.92</v>
      </c>
      <c r="F10" s="24">
        <v>0</v>
      </c>
      <c r="H10" s="23" t="s">
        <v>79</v>
      </c>
      <c r="K10" t="s">
        <v>80</v>
      </c>
    </row>
    <row r="11" spans="1:13" x14ac:dyDescent="0.25">
      <c r="A11" s="23" t="s">
        <v>77</v>
      </c>
      <c r="B11" s="23" t="s">
        <v>77</v>
      </c>
      <c r="C11" s="23" t="s">
        <v>80</v>
      </c>
      <c r="D11" s="23" t="s">
        <v>81</v>
      </c>
      <c r="E11" s="24">
        <v>0</v>
      </c>
      <c r="F11" s="25">
        <v>548000</v>
      </c>
      <c r="H11" s="23" t="s">
        <v>82</v>
      </c>
    </row>
    <row r="12" spans="1:13" x14ac:dyDescent="0.25">
      <c r="A12" s="23" t="s">
        <v>83</v>
      </c>
      <c r="B12" s="23" t="s">
        <v>83</v>
      </c>
      <c r="C12" s="23" t="s">
        <v>86</v>
      </c>
      <c r="D12" s="23" t="s">
        <v>84</v>
      </c>
      <c r="E12" s="24">
        <v>0</v>
      </c>
      <c r="F12" s="25">
        <v>19100</v>
      </c>
      <c r="H12" s="23" t="s">
        <v>85</v>
      </c>
      <c r="M12" s="32"/>
    </row>
    <row r="13" spans="1:13" x14ac:dyDescent="0.25">
      <c r="A13" s="23" t="s">
        <v>87</v>
      </c>
      <c r="B13" s="23" t="s">
        <v>87</v>
      </c>
      <c r="C13" s="23" t="s">
        <v>90</v>
      </c>
      <c r="D13" s="23" t="s">
        <v>88</v>
      </c>
      <c r="E13" s="24">
        <v>0</v>
      </c>
      <c r="F13" s="25">
        <v>378000</v>
      </c>
      <c r="H13" s="23" t="s">
        <v>89</v>
      </c>
    </row>
    <row r="14" spans="1:13" x14ac:dyDescent="0.25">
      <c r="A14" s="23" t="s">
        <v>91</v>
      </c>
      <c r="B14" s="23" t="s">
        <v>91</v>
      </c>
      <c r="C14" s="23" t="s">
        <v>92</v>
      </c>
      <c r="D14" s="23" t="s">
        <v>93</v>
      </c>
      <c r="E14" s="24">
        <v>0</v>
      </c>
      <c r="F14" s="25">
        <v>21000</v>
      </c>
      <c r="H14" s="23" t="s">
        <v>94</v>
      </c>
    </row>
    <row r="15" spans="1:13" x14ac:dyDescent="0.25">
      <c r="A15" s="23" t="s">
        <v>100</v>
      </c>
      <c r="B15" s="23" t="s">
        <v>100</v>
      </c>
      <c r="C15" s="23" t="s">
        <v>101</v>
      </c>
      <c r="D15" s="23" t="s">
        <v>102</v>
      </c>
      <c r="E15" s="24">
        <v>0</v>
      </c>
      <c r="F15" s="25">
        <v>18000</v>
      </c>
      <c r="H15" s="23" t="s">
        <v>103</v>
      </c>
    </row>
    <row r="16" spans="1:13" x14ac:dyDescent="0.25">
      <c r="A16" s="23" t="s">
        <v>105</v>
      </c>
      <c r="B16" s="23" t="s">
        <v>105</v>
      </c>
      <c r="C16" s="23" t="s">
        <v>106</v>
      </c>
      <c r="D16" s="23" t="s">
        <v>107</v>
      </c>
      <c r="E16" s="25">
        <v>351000</v>
      </c>
      <c r="F16" s="24">
        <v>0</v>
      </c>
      <c r="G16" s="25">
        <v>-19693533.75</v>
      </c>
    </row>
    <row r="17" spans="1:8" x14ac:dyDescent="0.25">
      <c r="A17" s="23" t="s">
        <v>108</v>
      </c>
      <c r="B17" s="23" t="s">
        <v>108</v>
      </c>
      <c r="C17" s="23" t="s">
        <v>109</v>
      </c>
      <c r="D17" s="23" t="s">
        <v>110</v>
      </c>
      <c r="E17" s="24">
        <v>0</v>
      </c>
      <c r="F17" s="25">
        <v>332625.02</v>
      </c>
      <c r="H17" s="23" t="s">
        <v>111</v>
      </c>
    </row>
    <row r="18" spans="1:8" x14ac:dyDescent="0.25">
      <c r="A18" s="23" t="s">
        <v>112</v>
      </c>
      <c r="B18" s="23" t="s">
        <v>112</v>
      </c>
      <c r="C18" s="23" t="s">
        <v>113</v>
      </c>
      <c r="D18" s="23" t="s">
        <v>114</v>
      </c>
      <c r="E18" s="24">
        <v>0</v>
      </c>
      <c r="F18" s="25">
        <v>33000</v>
      </c>
      <c r="H18" s="23" t="s">
        <v>115</v>
      </c>
    </row>
    <row r="19" spans="1:8" x14ac:dyDescent="0.25">
      <c r="A19" s="43" t="s">
        <v>122</v>
      </c>
    </row>
    <row r="20" spans="1:8" x14ac:dyDescent="0.25">
      <c r="A20" s="23" t="s">
        <v>95</v>
      </c>
      <c r="B20" s="23" t="s">
        <v>95</v>
      </c>
      <c r="C20" s="23" t="s">
        <v>96</v>
      </c>
      <c r="D20" s="23" t="s">
        <v>97</v>
      </c>
      <c r="E20" s="24">
        <v>0</v>
      </c>
      <c r="F20" s="29">
        <v>27000</v>
      </c>
      <c r="H20" s="23" t="s">
        <v>98</v>
      </c>
    </row>
    <row r="21" spans="1:8" x14ac:dyDescent="0.25">
      <c r="A21" s="23" t="s">
        <v>95</v>
      </c>
      <c r="B21" s="23" t="s">
        <v>95</v>
      </c>
      <c r="C21" s="23" t="s">
        <v>99</v>
      </c>
      <c r="D21" s="23" t="s">
        <v>97</v>
      </c>
      <c r="E21" s="24">
        <v>0</v>
      </c>
      <c r="F21" s="29">
        <v>30375</v>
      </c>
      <c r="H21" s="23" t="s">
        <v>98</v>
      </c>
    </row>
    <row r="22" spans="1:8" x14ac:dyDescent="0.25">
      <c r="A22" s="23"/>
      <c r="B22" s="23"/>
      <c r="C22" s="23"/>
      <c r="D22" s="23"/>
      <c r="E22" s="44"/>
      <c r="F22" s="46"/>
      <c r="H22" s="23"/>
    </row>
    <row r="23" spans="1:8" ht="15.75" thickBot="1" x14ac:dyDescent="0.3">
      <c r="E23" s="45">
        <f>SUM(E1:E21)</f>
        <v>6380245.8399999999</v>
      </c>
      <c r="F23" s="45">
        <f>SUM(F1:F21)</f>
        <v>6963580.6899999995</v>
      </c>
    </row>
    <row r="24" spans="1:8" ht="15.75" thickTop="1" x14ac:dyDescent="0.25"/>
    <row r="25" spans="1:8" x14ac:dyDescent="0.25">
      <c r="E25" t="s">
        <v>123</v>
      </c>
      <c r="F25" s="37">
        <f>F23-E23</f>
        <v>583334.84999999963</v>
      </c>
      <c r="G25" t="s">
        <v>121</v>
      </c>
      <c r="H25" s="18"/>
    </row>
    <row r="26" spans="1:8" x14ac:dyDescent="0.25">
      <c r="F26" s="37"/>
      <c r="H26" s="18"/>
    </row>
    <row r="27" spans="1:8" ht="15.75" thickBot="1" x14ac:dyDescent="0.3">
      <c r="F27" s="37"/>
      <c r="H27" s="18"/>
    </row>
    <row r="28" spans="1:8" x14ac:dyDescent="0.25">
      <c r="C28" s="2"/>
      <c r="D28" s="3"/>
      <c r="E28" s="17" t="s">
        <v>116</v>
      </c>
      <c r="F28" s="17"/>
      <c r="G28" s="17" t="s">
        <v>117</v>
      </c>
      <c r="H28" s="4"/>
    </row>
    <row r="29" spans="1:8" s="31" customFormat="1" x14ac:dyDescent="0.25">
      <c r="C29" s="38" t="s">
        <v>12</v>
      </c>
      <c r="D29" s="39" t="s">
        <v>14</v>
      </c>
      <c r="E29" s="40">
        <f>F13-E16</f>
        <v>27000</v>
      </c>
      <c r="F29" s="41"/>
      <c r="G29" s="41"/>
      <c r="H29" s="42"/>
    </row>
    <row r="30" spans="1:8" x14ac:dyDescent="0.25">
      <c r="C30" s="5"/>
      <c r="D30" s="39" t="s">
        <v>118</v>
      </c>
      <c r="E30" s="6"/>
      <c r="F30" s="6"/>
      <c r="G30" s="12">
        <f>E29</f>
        <v>27000</v>
      </c>
      <c r="H30" s="7"/>
    </row>
    <row r="31" spans="1:8" x14ac:dyDescent="0.25">
      <c r="C31" s="5"/>
      <c r="D31" s="6" t="s">
        <v>119</v>
      </c>
      <c r="E31" s="6"/>
      <c r="F31" s="6"/>
      <c r="G31" s="6"/>
      <c r="H31" s="7"/>
    </row>
    <row r="32" spans="1:8" ht="15.75" thickBot="1" x14ac:dyDescent="0.3">
      <c r="C32" s="13"/>
      <c r="D32" s="14"/>
      <c r="E32" s="14"/>
      <c r="F32" s="14"/>
      <c r="G32" s="14"/>
      <c r="H32" s="15"/>
    </row>
    <row r="33" spans="3:8" ht="15.75" thickBot="1" x14ac:dyDescent="0.3"/>
    <row r="34" spans="3:8" x14ac:dyDescent="0.25">
      <c r="C34" s="2"/>
      <c r="D34" s="3"/>
      <c r="E34" s="17" t="s">
        <v>116</v>
      </c>
      <c r="F34" s="17"/>
      <c r="G34" s="17" t="s">
        <v>117</v>
      </c>
      <c r="H34" s="4"/>
    </row>
    <row r="35" spans="3:8" x14ac:dyDescent="0.25">
      <c r="C35" s="5">
        <v>300100007</v>
      </c>
      <c r="D35" s="6" t="s">
        <v>126</v>
      </c>
      <c r="E35" s="12">
        <f>E10-F11</f>
        <v>587644.91999999993</v>
      </c>
      <c r="F35" s="6"/>
      <c r="G35" s="6"/>
      <c r="H35" s="7"/>
    </row>
    <row r="36" spans="3:8" x14ac:dyDescent="0.25">
      <c r="C36" s="38" t="s">
        <v>12</v>
      </c>
      <c r="D36" s="39" t="s">
        <v>14</v>
      </c>
      <c r="E36" s="6"/>
      <c r="F36" s="6"/>
      <c r="G36" s="12">
        <f>E35</f>
        <v>587644.91999999993</v>
      </c>
      <c r="H36" s="7"/>
    </row>
    <row r="37" spans="3:8" x14ac:dyDescent="0.25">
      <c r="C37" s="5"/>
      <c r="D37" s="6" t="s">
        <v>128</v>
      </c>
      <c r="E37" s="6"/>
      <c r="F37" s="6"/>
      <c r="G37" s="6"/>
      <c r="H37" s="7"/>
    </row>
    <row r="38" spans="3:8" ht="15.75" thickBot="1" x14ac:dyDescent="0.3">
      <c r="C38" s="13"/>
      <c r="D38" s="14"/>
      <c r="E38" s="14"/>
      <c r="F38" s="14"/>
      <c r="G38" s="14"/>
      <c r="H38" s="15"/>
    </row>
    <row r="39" spans="3:8" ht="15.75" thickBot="1" x14ac:dyDescent="0.3"/>
    <row r="40" spans="3:8" x14ac:dyDescent="0.25">
      <c r="C40" s="2"/>
      <c r="D40" s="3"/>
      <c r="E40" s="17" t="s">
        <v>116</v>
      </c>
      <c r="F40" s="17"/>
      <c r="G40" s="17" t="s">
        <v>117</v>
      </c>
      <c r="H40" s="4"/>
    </row>
    <row r="41" spans="3:8" x14ac:dyDescent="0.25">
      <c r="C41" s="38" t="s">
        <v>118</v>
      </c>
      <c r="D41" s="6"/>
      <c r="E41" s="12">
        <f>E8-F9</f>
        <v>53845.919999999925</v>
      </c>
      <c r="F41" s="6"/>
      <c r="G41" s="6"/>
      <c r="H41" s="7"/>
    </row>
    <row r="42" spans="3:8" x14ac:dyDescent="0.25">
      <c r="C42" s="5">
        <v>300100007</v>
      </c>
      <c r="D42" s="6" t="s">
        <v>126</v>
      </c>
      <c r="E42" s="6"/>
      <c r="F42" s="6"/>
      <c r="G42" s="12">
        <f>E41</f>
        <v>53845.919999999925</v>
      </c>
      <c r="H42" s="7"/>
    </row>
    <row r="43" spans="3:8" x14ac:dyDescent="0.25">
      <c r="C43" s="5"/>
      <c r="D43" s="6" t="s">
        <v>127</v>
      </c>
      <c r="E43" s="6"/>
      <c r="F43" s="6"/>
      <c r="G43" s="6"/>
      <c r="H43" s="7"/>
    </row>
    <row r="44" spans="3:8" x14ac:dyDescent="0.25">
      <c r="C44" s="5"/>
      <c r="D44" s="6"/>
      <c r="E44" s="6"/>
      <c r="F44" s="6"/>
      <c r="G44" s="6"/>
      <c r="H44" s="7"/>
    </row>
    <row r="45" spans="3:8" ht="15.75" thickBot="1" x14ac:dyDescent="0.3">
      <c r="C45" s="13"/>
      <c r="D45" s="14"/>
      <c r="E45" s="14"/>
      <c r="F45" s="14"/>
      <c r="G45" s="14"/>
      <c r="H45" s="15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2"/>
  <sheetViews>
    <sheetView tabSelected="1" topLeftCell="A7" workbookViewId="0">
      <selection activeCell="I26" sqref="I26"/>
    </sheetView>
  </sheetViews>
  <sheetFormatPr defaultRowHeight="15" x14ac:dyDescent="0.25"/>
  <cols>
    <col min="2" max="2" width="15.140625" customWidth="1"/>
    <col min="4" max="4" width="21.5703125" customWidth="1"/>
    <col min="7" max="7" width="11.7109375" bestFit="1" customWidth="1"/>
    <col min="8" max="8" width="9.85546875" bestFit="1" customWidth="1"/>
    <col min="9" max="9" width="20.140625" customWidth="1"/>
  </cols>
  <sheetData>
    <row r="3" spans="1:10" x14ac:dyDescent="0.25">
      <c r="A3" s="20" t="s">
        <v>132</v>
      </c>
    </row>
    <row r="5" spans="1:10" x14ac:dyDescent="0.25">
      <c r="A5" s="28" t="s">
        <v>133</v>
      </c>
      <c r="E5" s="47" t="s">
        <v>134</v>
      </c>
      <c r="F5" s="48" t="s">
        <v>135</v>
      </c>
    </row>
    <row r="6" spans="1:10" x14ac:dyDescent="0.25">
      <c r="A6" s="49" t="s">
        <v>136</v>
      </c>
    </row>
    <row r="7" spans="1:10" x14ac:dyDescent="0.25">
      <c r="A7" s="48" t="s">
        <v>137</v>
      </c>
      <c r="E7" s="47" t="s">
        <v>138</v>
      </c>
      <c r="F7" s="48" t="s">
        <v>139</v>
      </c>
    </row>
    <row r="8" spans="1:10" x14ac:dyDescent="0.25">
      <c r="A8" s="49" t="s">
        <v>140</v>
      </c>
    </row>
    <row r="9" spans="1:10" x14ac:dyDescent="0.25">
      <c r="A9" s="48" t="s">
        <v>141</v>
      </c>
      <c r="B9" s="48" t="s">
        <v>142</v>
      </c>
      <c r="C9" s="48" t="s">
        <v>143</v>
      </c>
      <c r="D9" s="48" t="s">
        <v>144</v>
      </c>
      <c r="E9" s="48" t="s">
        <v>145</v>
      </c>
      <c r="F9" s="48" t="s">
        <v>146</v>
      </c>
      <c r="G9" s="48" t="s">
        <v>147</v>
      </c>
      <c r="H9" s="48" t="s">
        <v>24</v>
      </c>
    </row>
    <row r="10" spans="1:10" x14ac:dyDescent="0.25">
      <c r="A10" s="28" t="s">
        <v>148</v>
      </c>
      <c r="E10" s="28" t="s">
        <v>149</v>
      </c>
      <c r="F10" s="50">
        <v>112844.42</v>
      </c>
      <c r="G10" s="28" t="s">
        <v>150</v>
      </c>
      <c r="H10" s="50">
        <v>112844.42</v>
      </c>
      <c r="I10" s="28" t="s">
        <v>149</v>
      </c>
    </row>
    <row r="11" spans="1:10" x14ac:dyDescent="0.25">
      <c r="A11" s="28" t="s">
        <v>148</v>
      </c>
      <c r="E11" s="28" t="s">
        <v>149</v>
      </c>
      <c r="F11" s="50">
        <v>582578.38</v>
      </c>
      <c r="G11" s="28" t="s">
        <v>150</v>
      </c>
      <c r="H11" s="50">
        <v>582578.38</v>
      </c>
      <c r="I11" s="28" t="s">
        <v>149</v>
      </c>
    </row>
    <row r="12" spans="1:10" x14ac:dyDescent="0.25">
      <c r="A12" s="28" t="s">
        <v>151</v>
      </c>
      <c r="B12" s="28" t="s">
        <v>152</v>
      </c>
      <c r="C12" s="28" t="s">
        <v>153</v>
      </c>
      <c r="D12" s="28" t="s">
        <v>99</v>
      </c>
      <c r="E12" s="28" t="s">
        <v>154</v>
      </c>
      <c r="F12" s="51">
        <v>30375</v>
      </c>
      <c r="G12" s="28" t="s">
        <v>150</v>
      </c>
      <c r="H12" s="50">
        <v>30375</v>
      </c>
      <c r="I12" s="28" t="s">
        <v>155</v>
      </c>
    </row>
    <row r="13" spans="1:10" x14ac:dyDescent="0.25">
      <c r="A13" s="28" t="s">
        <v>156</v>
      </c>
      <c r="B13" s="28" t="s">
        <v>152</v>
      </c>
      <c r="C13" s="28" t="s">
        <v>153</v>
      </c>
      <c r="D13" s="28" t="s">
        <v>96</v>
      </c>
      <c r="E13" s="28" t="s">
        <v>157</v>
      </c>
      <c r="F13" s="51">
        <v>27000</v>
      </c>
      <c r="G13" s="28" t="s">
        <v>150</v>
      </c>
      <c r="H13" s="50">
        <v>27000</v>
      </c>
      <c r="I13" s="28" t="s">
        <v>155</v>
      </c>
    </row>
    <row r="14" spans="1:10" x14ac:dyDescent="0.25">
      <c r="A14" s="28" t="s">
        <v>158</v>
      </c>
      <c r="B14" s="28" t="s">
        <v>159</v>
      </c>
      <c r="C14" s="28" t="s">
        <v>160</v>
      </c>
      <c r="D14" s="28" t="s">
        <v>161</v>
      </c>
      <c r="E14" s="28" t="s">
        <v>162</v>
      </c>
      <c r="F14" s="50">
        <v>18000</v>
      </c>
      <c r="G14" s="28" t="s">
        <v>150</v>
      </c>
      <c r="H14" s="50">
        <v>18000</v>
      </c>
      <c r="I14" s="28" t="s">
        <v>155</v>
      </c>
      <c r="J14" t="s">
        <v>163</v>
      </c>
    </row>
    <row r="15" spans="1:10" x14ac:dyDescent="0.25">
      <c r="A15" s="28" t="s">
        <v>148</v>
      </c>
      <c r="B15" s="28" t="s">
        <v>164</v>
      </c>
      <c r="E15" s="28" t="s">
        <v>165</v>
      </c>
      <c r="F15" s="28" t="s">
        <v>150</v>
      </c>
      <c r="G15" s="50">
        <v>59624</v>
      </c>
      <c r="H15" s="50">
        <v>-59624</v>
      </c>
      <c r="I15" s="28" t="s">
        <v>165</v>
      </c>
    </row>
    <row r="16" spans="1:10" x14ac:dyDescent="0.25">
      <c r="A16" s="28" t="s">
        <v>148</v>
      </c>
      <c r="B16" s="28" t="s">
        <v>166</v>
      </c>
      <c r="E16" s="28" t="s">
        <v>165</v>
      </c>
      <c r="F16" s="28" t="s">
        <v>150</v>
      </c>
      <c r="G16" s="50">
        <v>13828</v>
      </c>
      <c r="H16" s="50">
        <v>-13828</v>
      </c>
      <c r="I16" s="28" t="s">
        <v>165</v>
      </c>
    </row>
    <row r="17" spans="1:10" x14ac:dyDescent="0.25">
      <c r="A17" s="28" t="s">
        <v>148</v>
      </c>
      <c r="B17" s="28" t="s">
        <v>167</v>
      </c>
      <c r="E17" s="28" t="s">
        <v>149</v>
      </c>
      <c r="F17" s="50">
        <v>452877.97</v>
      </c>
      <c r="G17" s="28" t="s">
        <v>150</v>
      </c>
      <c r="H17" s="50">
        <v>452877.97</v>
      </c>
      <c r="I17" s="28" t="s">
        <v>149</v>
      </c>
    </row>
    <row r="18" spans="1:10" x14ac:dyDescent="0.25">
      <c r="A18" s="28" t="s">
        <v>148</v>
      </c>
      <c r="B18" s="28" t="s">
        <v>167</v>
      </c>
      <c r="E18" s="28" t="s">
        <v>149</v>
      </c>
      <c r="F18" s="50">
        <v>576659.74</v>
      </c>
      <c r="G18" s="28" t="s">
        <v>150</v>
      </c>
      <c r="H18" s="50">
        <v>576659.74</v>
      </c>
      <c r="I18" s="28" t="s">
        <v>149</v>
      </c>
    </row>
    <row r="19" spans="1:10" x14ac:dyDescent="0.25">
      <c r="A19" s="28" t="s">
        <v>148</v>
      </c>
      <c r="B19" s="28" t="s">
        <v>164</v>
      </c>
      <c r="E19" s="28" t="s">
        <v>165</v>
      </c>
      <c r="F19" s="28" t="s">
        <v>150</v>
      </c>
      <c r="G19" s="50">
        <v>488323</v>
      </c>
      <c r="H19" s="50">
        <v>-488323</v>
      </c>
      <c r="I19" s="28" t="s">
        <v>165</v>
      </c>
    </row>
    <row r="20" spans="1:10" x14ac:dyDescent="0.25">
      <c r="A20" s="28" t="s">
        <v>148</v>
      </c>
      <c r="B20" s="28" t="s">
        <v>166</v>
      </c>
      <c r="E20" s="28" t="s">
        <v>165</v>
      </c>
      <c r="F20" s="28" t="s">
        <v>150</v>
      </c>
      <c r="G20" s="50">
        <v>410104</v>
      </c>
      <c r="H20" s="50">
        <v>-410104</v>
      </c>
      <c r="I20" s="28" t="s">
        <v>165</v>
      </c>
    </row>
    <row r="21" spans="1:10" x14ac:dyDescent="0.25">
      <c r="A21" s="28" t="s">
        <v>148</v>
      </c>
      <c r="B21" s="28" t="s">
        <v>166</v>
      </c>
      <c r="E21" s="28" t="s">
        <v>165</v>
      </c>
      <c r="F21" s="28" t="s">
        <v>150</v>
      </c>
      <c r="G21" s="50">
        <v>678642</v>
      </c>
      <c r="H21" s="50">
        <v>-678642</v>
      </c>
      <c r="I21" s="28" t="s">
        <v>165</v>
      </c>
    </row>
    <row r="22" spans="1:10" x14ac:dyDescent="0.25">
      <c r="A22" s="28" t="s">
        <v>148</v>
      </c>
      <c r="B22" s="28" t="s">
        <v>168</v>
      </c>
      <c r="E22" s="28" t="s">
        <v>165</v>
      </c>
      <c r="F22" s="28" t="s">
        <v>150</v>
      </c>
      <c r="G22" s="50">
        <v>6555</v>
      </c>
      <c r="H22" s="50">
        <v>-6555</v>
      </c>
      <c r="I22" s="28" t="s">
        <v>165</v>
      </c>
    </row>
    <row r="23" spans="1:10" x14ac:dyDescent="0.25">
      <c r="A23" s="28" t="s">
        <v>148</v>
      </c>
      <c r="B23" s="28" t="s">
        <v>169</v>
      </c>
      <c r="D23" s="28" t="s">
        <v>170</v>
      </c>
      <c r="E23" s="28" t="s">
        <v>149</v>
      </c>
      <c r="F23" s="50">
        <v>49212</v>
      </c>
      <c r="G23" s="28" t="s">
        <v>150</v>
      </c>
      <c r="H23" s="50">
        <v>49212</v>
      </c>
      <c r="I23" s="28" t="s">
        <v>149</v>
      </c>
    </row>
    <row r="24" spans="1:10" x14ac:dyDescent="0.25">
      <c r="A24" s="52" t="s">
        <v>171</v>
      </c>
      <c r="B24" s="28" t="s">
        <v>172</v>
      </c>
      <c r="C24" s="28" t="s">
        <v>173</v>
      </c>
      <c r="D24" s="28" t="s">
        <v>43</v>
      </c>
      <c r="E24" s="52" t="s">
        <v>174</v>
      </c>
      <c r="F24" s="53">
        <v>17000</v>
      </c>
      <c r="G24" s="28" t="s">
        <v>150</v>
      </c>
      <c r="H24" s="50">
        <v>17000</v>
      </c>
      <c r="I24" s="28" t="s">
        <v>155</v>
      </c>
    </row>
    <row r="25" spans="1:10" x14ac:dyDescent="0.25">
      <c r="A25" s="52" t="s">
        <v>175</v>
      </c>
      <c r="B25" s="28" t="s">
        <v>176</v>
      </c>
      <c r="D25" s="28" t="s">
        <v>177</v>
      </c>
      <c r="E25" s="28" t="s">
        <v>178</v>
      </c>
      <c r="F25" s="54">
        <v>17500</v>
      </c>
      <c r="G25" s="28" t="s">
        <v>150</v>
      </c>
      <c r="H25" s="50">
        <v>17500</v>
      </c>
      <c r="I25" s="28" t="s">
        <v>155</v>
      </c>
      <c r="J25" t="s">
        <v>163</v>
      </c>
    </row>
    <row r="26" spans="1:10" x14ac:dyDescent="0.25">
      <c r="A26" s="52" t="s">
        <v>179</v>
      </c>
      <c r="B26" s="28" t="s">
        <v>176</v>
      </c>
      <c r="D26" s="28" t="s">
        <v>177</v>
      </c>
      <c r="E26" s="28" t="s">
        <v>180</v>
      </c>
      <c r="F26" s="54">
        <v>25000</v>
      </c>
      <c r="G26" s="28" t="s">
        <v>150</v>
      </c>
      <c r="H26" s="50">
        <v>25000</v>
      </c>
      <c r="I26" s="28" t="s">
        <v>155</v>
      </c>
      <c r="J26" t="s">
        <v>163</v>
      </c>
    </row>
    <row r="27" spans="1:10" x14ac:dyDescent="0.25">
      <c r="A27" s="52" t="s">
        <v>181</v>
      </c>
      <c r="B27" s="28" t="s">
        <v>182</v>
      </c>
      <c r="C27" s="28" t="s">
        <v>183</v>
      </c>
      <c r="D27" s="27" t="s">
        <v>40</v>
      </c>
      <c r="E27" s="52" t="s">
        <v>184</v>
      </c>
      <c r="F27" s="53">
        <v>46000</v>
      </c>
      <c r="G27" s="28" t="s">
        <v>150</v>
      </c>
      <c r="H27" s="50">
        <v>46000</v>
      </c>
      <c r="I27" s="28" t="s">
        <v>155</v>
      </c>
    </row>
    <row r="28" spans="1:10" x14ac:dyDescent="0.25">
      <c r="A28" s="52" t="s">
        <v>185</v>
      </c>
      <c r="B28" s="28" t="s">
        <v>182</v>
      </c>
      <c r="C28" s="28" t="s">
        <v>173</v>
      </c>
      <c r="D28" s="27" t="s">
        <v>37</v>
      </c>
      <c r="E28" s="52" t="s">
        <v>186</v>
      </c>
      <c r="F28" s="53">
        <v>17000</v>
      </c>
      <c r="H28" s="50">
        <v>17000</v>
      </c>
      <c r="I28" s="28" t="s">
        <v>155</v>
      </c>
    </row>
    <row r="29" spans="1:10" x14ac:dyDescent="0.25">
      <c r="A29" s="52" t="s">
        <v>185</v>
      </c>
      <c r="B29" s="28" t="s">
        <v>182</v>
      </c>
      <c r="C29" s="28" t="s">
        <v>173</v>
      </c>
      <c r="D29" s="28" t="s">
        <v>49</v>
      </c>
      <c r="E29" s="28" t="s">
        <v>187</v>
      </c>
      <c r="F29" s="53">
        <v>34000</v>
      </c>
      <c r="G29" s="28" t="s">
        <v>150</v>
      </c>
      <c r="H29" s="50">
        <v>34000</v>
      </c>
      <c r="I29" s="28" t="s">
        <v>155</v>
      </c>
    </row>
    <row r="30" spans="1:10" x14ac:dyDescent="0.25">
      <c r="A30" s="52" t="s">
        <v>185</v>
      </c>
      <c r="B30" s="28" t="s">
        <v>182</v>
      </c>
      <c r="C30" s="28" t="s">
        <v>173</v>
      </c>
      <c r="D30" s="28" t="s">
        <v>46</v>
      </c>
      <c r="E30" s="28" t="s">
        <v>188</v>
      </c>
      <c r="F30" s="53">
        <v>34000</v>
      </c>
      <c r="H30" s="50">
        <v>34000</v>
      </c>
      <c r="I30" s="28" t="s">
        <v>155</v>
      </c>
    </row>
    <row r="31" spans="1:10" x14ac:dyDescent="0.25">
      <c r="E31" s="47" t="s">
        <v>189</v>
      </c>
      <c r="H31" s="55">
        <v>382971.51</v>
      </c>
    </row>
    <row r="32" spans="1:10" x14ac:dyDescent="0.25">
      <c r="A32" s="28" t="s">
        <v>190</v>
      </c>
    </row>
    <row r="33" spans="1:8" x14ac:dyDescent="0.25">
      <c r="F33" s="56" t="s">
        <v>191</v>
      </c>
      <c r="H33" s="55">
        <v>382971.51</v>
      </c>
    </row>
    <row r="35" spans="1:8" x14ac:dyDescent="0.25">
      <c r="A35" s="28" t="s">
        <v>192</v>
      </c>
    </row>
    <row r="36" spans="1:8" x14ac:dyDescent="0.25">
      <c r="A36" s="28" t="s">
        <v>193</v>
      </c>
    </row>
    <row r="38" spans="1:8" x14ac:dyDescent="0.25">
      <c r="A38" s="28" t="s">
        <v>194</v>
      </c>
    </row>
    <row r="41" spans="1:8" x14ac:dyDescent="0.25">
      <c r="F41" s="32">
        <f>F23+F18+F17+F11+F10</f>
        <v>1774172.5099999998</v>
      </c>
      <c r="G41" s="32">
        <f>G22+G21+G20+G19+G16+G15</f>
        <v>1657076</v>
      </c>
    </row>
    <row r="42" spans="1:8" x14ac:dyDescent="0.25">
      <c r="G42" s="32">
        <f>F41-G41</f>
        <v>117096.50999999978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Reconciliation</vt:lpstr>
      <vt:lpstr>Safaricom Detailed Ledger</vt:lpstr>
      <vt:lpstr>BCD Detailed Ledger</vt:lpstr>
      <vt:lpstr>Supplier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2019-02-14T12:28:12Z</dcterms:modified>
</cp:coreProperties>
</file>